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osts" sheetId="2" state="visible" r:id="rId4"/>
    <sheet name="Tag scheme" sheetId="3" state="visible" r:id="rId5"/>
    <sheet name="Seri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<sst xmlns="http://schemas.openxmlformats.org/spreadsheetml/2006/main" count="219" uniqueCount="119">
  <si>
    <t xml:space="preserve">Substack reorganisation audit (DEMO)</t>
  </si>
  <si>
    <t xml:space="preserve">Generated 2026-09-19T16:14:42-06:00 by substack_audit_build.py from sample_posts.json</t>
  </si>
  <si>
    <t xml:space="preserve">Yellow cells are inputs (proposed tag, proposed series, decisions). Everything else is a formula; change an input and the Checks sheet re-scores.</t>
  </si>
  <si>
    <t xml:space="preserve">Sheets: Posts (one row per post) · Tag scheme (rules + live counts) · Series (recurring series index) · Checks (PASS/FAIL rules).</t>
  </si>
  <si>
    <t xml:space="preserve">A real archive replaces sample_posts.json: export the post list from the dashboard, run the builder, review the yellow columns with the author.</t>
  </si>
  <si>
    <t xml:space="preserve">Placeholder content: 24 essays in three placeholder series; no client text appears here.</t>
  </si>
  <si>
    <t xml:space="preserve">#</t>
  </si>
  <si>
    <t xml:space="preserve">Title</t>
  </si>
  <si>
    <t xml:space="preserve">Published</t>
  </si>
  <si>
    <t xml:space="preserve">Current tags</t>
  </si>
  <si>
    <t xml:space="preserve">Byline</t>
  </si>
  <si>
    <t xml:space="preserve">Has image</t>
  </si>
  <si>
    <t xml:space="preserve">Inbound links</t>
  </si>
  <si>
    <t xml:space="preserve">Views</t>
  </si>
  <si>
    <t xml:space="preserve">Proposed tag</t>
  </si>
  <si>
    <t xml:space="preserve">Proposed series</t>
  </si>
  <si>
    <t xml:space="preserve">Tag OK</t>
  </si>
  <si>
    <t xml:space="preserve">Byline OK</t>
  </si>
  <si>
    <t xml:space="preserve">Image OK</t>
  </si>
  <si>
    <t xml:space="preserve">Needs work</t>
  </si>
  <si>
    <t xml:space="preserve">Reading the Room: Essay 01</t>
  </si>
  <si>
    <t xml:space="preserve">2025-01-02</t>
  </si>
  <si>
    <t xml:space="preserve">writing, craft</t>
  </si>
  <si>
    <t xml:space="preserve">demo author</t>
  </si>
  <si>
    <t xml:space="preserve">yes</t>
  </si>
  <si>
    <t xml:space="preserve">Ideas</t>
  </si>
  <si>
    <t xml:space="preserve">Reading the Room</t>
  </si>
  <si>
    <t xml:space="preserve">Letters: Essay 02</t>
  </si>
  <si>
    <t xml:space="preserve">2025-01-03</t>
  </si>
  <si>
    <t xml:space="preserve">Demo Author</t>
  </si>
  <si>
    <t xml:space="preserve">Notes</t>
  </si>
  <si>
    <t xml:space="preserve">Letters</t>
  </si>
  <si>
    <t xml:space="preserve">Field Notes: Essay 03</t>
  </si>
  <si>
    <t xml:space="preserve">2025-02-04</t>
  </si>
  <si>
    <t xml:space="preserve">misc</t>
  </si>
  <si>
    <t xml:space="preserve">D. Author</t>
  </si>
  <si>
    <t xml:space="preserve">Field Notes</t>
  </si>
  <si>
    <t xml:space="preserve">Essay 04</t>
  </si>
  <si>
    <t xml:space="preserve">2025-02-05</t>
  </si>
  <si>
    <t xml:space="preserve">Essay, ideas</t>
  </si>
  <si>
    <t xml:space="preserve">Craft</t>
  </si>
  <si>
    <t xml:space="preserve">Letters: Essay 05</t>
  </si>
  <si>
    <t xml:space="preserve">2025-03-06</t>
  </si>
  <si>
    <t xml:space="preserve">notes, links</t>
  </si>
  <si>
    <t xml:space="preserve">no</t>
  </si>
  <si>
    <t xml:space="preserve">Field Notes: Essay 06</t>
  </si>
  <si>
    <t xml:space="preserve">2025-03-07</t>
  </si>
  <si>
    <t xml:space="preserve">essay</t>
  </si>
  <si>
    <t xml:space="preserve">Reading the Room: Essay 07</t>
  </si>
  <si>
    <t xml:space="preserve">2025-04-08</t>
  </si>
  <si>
    <t xml:space="preserve">Essay 08</t>
  </si>
  <si>
    <t xml:space="preserve">2025-04-09</t>
  </si>
  <si>
    <t xml:space="preserve">Field Notes: Essay 09</t>
  </si>
  <si>
    <t xml:space="preserve">2025-05-10</t>
  </si>
  <si>
    <t xml:space="preserve">Reading the Room: Essay 10</t>
  </si>
  <si>
    <t xml:space="preserve">2025-05-11</t>
  </si>
  <si>
    <t xml:space="preserve">Letters: Essay 11</t>
  </si>
  <si>
    <t xml:space="preserve">2025-06-12</t>
  </si>
  <si>
    <t xml:space="preserve">Essay 12</t>
  </si>
  <si>
    <t xml:space="preserve">2025-06-13</t>
  </si>
  <si>
    <t xml:space="preserve">Reading the Room: Essay 13</t>
  </si>
  <si>
    <t xml:space="preserve">2025-07-14</t>
  </si>
  <si>
    <t xml:space="preserve">Letters: Essay 14</t>
  </si>
  <si>
    <t xml:space="preserve">2025-07-15</t>
  </si>
  <si>
    <t xml:space="preserve">Field Notes: Essay 15</t>
  </si>
  <si>
    <t xml:space="preserve">2025-08-16</t>
  </si>
  <si>
    <t xml:space="preserve">Essay 16</t>
  </si>
  <si>
    <t xml:space="preserve">2025-08-17</t>
  </si>
  <si>
    <t xml:space="preserve">Letters: Essay 17</t>
  </si>
  <si>
    <t xml:space="preserve">2025-09-18</t>
  </si>
  <si>
    <t xml:space="preserve">Field Notes: Essay 18</t>
  </si>
  <si>
    <t xml:space="preserve">2025-09-19</t>
  </si>
  <si>
    <t xml:space="preserve">Reading the Room: Essay 19</t>
  </si>
  <si>
    <t xml:space="preserve">2025-10-20</t>
  </si>
  <si>
    <t xml:space="preserve">Essay 20</t>
  </si>
  <si>
    <t xml:space="preserve">2025-10-21</t>
  </si>
  <si>
    <t xml:space="preserve">Field Notes: Essay 21</t>
  </si>
  <si>
    <t xml:space="preserve">2025-11-22</t>
  </si>
  <si>
    <t xml:space="preserve">Reading the Room: Essay 22</t>
  </si>
  <si>
    <t xml:space="preserve">2025-11-23</t>
  </si>
  <si>
    <t xml:space="preserve">Letters: Essay 23</t>
  </si>
  <si>
    <t xml:space="preserve">2025-12-24</t>
  </si>
  <si>
    <t xml:space="preserve">Essay 24</t>
  </si>
  <si>
    <t xml:space="preserve">2025-12-25</t>
  </si>
  <si>
    <t xml:space="preserve">Tag</t>
  </si>
  <si>
    <t xml:space="preserve">Membership rule</t>
  </si>
  <si>
    <t xml:space="preserve">Posts (live)</t>
  </si>
  <si>
    <t xml:space="preserve">Share (live)</t>
  </si>
  <si>
    <t xml:space="preserve">how something is made or practised; process posts</t>
  </si>
  <si>
    <t xml:space="preserve">argument or essay about a concept; no how-to</t>
  </si>
  <si>
    <t xml:space="preserve">short observations, lists, links, diary entries</t>
  </si>
  <si>
    <t xml:space="preserve">reader questions and replies</t>
  </si>
  <si>
    <t xml:space="preserve">Untagged posts (live)</t>
  </si>
  <si>
    <t xml:space="preserve">Largest tag share (live)</t>
  </si>
  <si>
    <t xml:space="preserve">Standard byline</t>
  </si>
  <si>
    <t xml:space="preserve">Series</t>
  </si>
  <si>
    <t xml:space="preserve">First published (live)</t>
  </si>
  <si>
    <t xml:space="preserve">Latest (live)</t>
  </si>
  <si>
    <t xml:space="preserve">Index page title</t>
  </si>
  <si>
    <t xml:space="preserve">Check</t>
  </si>
  <si>
    <t xml:space="preserve">Rule</t>
  </si>
  <si>
    <t xml:space="preserve">Value (live)</t>
  </si>
  <si>
    <t xml:space="preserve">Result (live)</t>
  </si>
  <si>
    <t xml:space="preserve">Every post has a proposed tag</t>
  </si>
  <si>
    <t xml:space="preserve">no blank Proposed tag</t>
  </si>
  <si>
    <t xml:space="preserve">Tags are from the scheme</t>
  </si>
  <si>
    <t xml:space="preserve">no Tag OK = FAIL</t>
  </si>
  <si>
    <t xml:space="preserve">Byline consistent</t>
  </si>
  <si>
    <t xml:space="preserve">every byline equals the standard</t>
  </si>
  <si>
    <t xml:space="preserve">Every post has an image</t>
  </si>
  <si>
    <t xml:space="preserve">no Image OK = FAIL</t>
  </si>
  <si>
    <t xml:space="preserve">Tag balance</t>
  </si>
  <si>
    <t xml:space="preserve">largest tag holds under 60% of posts</t>
  </si>
  <si>
    <t xml:space="preserve">Series have 3+ posts</t>
  </si>
  <si>
    <t xml:space="preserve">no series with fewer than 3 posts</t>
  </si>
  <si>
    <t xml:space="preserve">Posts needing work</t>
  </si>
  <si>
    <t xml:space="preserve">count of rows flagged</t>
  </si>
  <si>
    <t xml:space="preserve">ALL_CHECKS</t>
  </si>
  <si>
    <t xml:space="preserve">all rules PASS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</si>
</sst>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4060"/>
        <bgColor rgb="FF333333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D4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0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9"/>
    <col collapsed="false" customWidth="true" hidden="false" outlineLevel="0" max="9" min="9" style="0" width="16"/>
    <col collapsed="false" customWidth="true" hidden="false" outlineLevel="0" max="10" min="10" style="0" width="22"/>
    <col collapsed="false" customWidth="true" hidden="false" outlineLevel="0" max="11" min="11" style="0" width="9"/>
    <col collapsed="false" customWidth="true" hidden="false" outlineLevel="0" max="12" min="12" style="0" width="10"/>
    <col collapsed="false" customWidth="true" hidden="false" outlineLevel="0" max="13" min="13" style="0" width="9"/>
    <col collapsed="false" customWidth="true" hidden="false" outlineLevel="0" max="14" min="14" style="0" width="11"/>
  </cols>
  <sheetData>
    <row r="1" customFormat="false" ht="15" hidden="false" customHeight="false" outlineLevel="0" collapsed="false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</row>
    <row r="2" customFormat="false" ht="15" hidden="false" customHeight="false" outlineLevel="0" collapsed="false">
      <c r="A2" s="0" t="n">
        <v>1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n">
        <v>7</v>
      </c>
      <c r="H2" s="0" t="n">
        <v>437</v>
      </c>
      <c r="I2" s="3" t="s">
        <v>25</v>
      </c>
      <c r="J2" s="3" t="s">
        <v>26</v>
      </c>
      <c r="K2" s="0" t="str">
        <f aca="false">IF(I2="","BLANK",IF(COUNTIF('Tag scheme'!$A$2:$A$10,I2)&gt;0,"PASS","FAIL"))</f>
        <v>PASS</v>
      </c>
      <c r="L2" s="0" t="str">
        <f aca="false">IF(EXACT(E2,'Tag scheme'!$B$14),"PASS","FAIL")</f>
        <v>FAIL</v>
      </c>
      <c r="M2" s="0" t="str">
        <f aca="false">IF(F2="yes","PASS","FAIL")</f>
        <v>PASS</v>
      </c>
      <c r="N2" s="0" t="str">
        <f aca="false">IF(OR(K2&lt;&gt;"PASS",L2="FAIL",M2="FAIL"),"yes","no")</f>
        <v>yes</v>
      </c>
    </row>
    <row r="3" customFormat="false" ht="15" hidden="false" customHeight="false" outlineLevel="0" collapsed="false">
      <c r="A3" s="0" t="n">
        <v>2</v>
      </c>
      <c r="B3" s="0" t="s">
        <v>27</v>
      </c>
      <c r="C3" s="0" t="s">
        <v>28</v>
      </c>
      <c r="E3" s="0" t="s">
        <v>29</v>
      </c>
      <c r="F3" s="0" t="s">
        <v>24</v>
      </c>
      <c r="G3" s="0" t="n">
        <v>3</v>
      </c>
      <c r="H3" s="0" t="n">
        <v>574</v>
      </c>
      <c r="I3" s="3" t="s">
        <v>30</v>
      </c>
      <c r="J3" s="3" t="s">
        <v>31</v>
      </c>
      <c r="K3" s="0" t="str">
        <f aca="false">IF(I3="","BLANK",IF(COUNTIF('Tag scheme'!$A$2:$A$10,I3)&gt;0,"PASS","FAIL"))</f>
        <v>PASS</v>
      </c>
      <c r="L3" s="0" t="str">
        <f aca="false">IF(EXACT(E3,'Tag scheme'!$B$14),"PASS","FAIL")</f>
        <v>PASS</v>
      </c>
      <c r="M3" s="0" t="str">
        <f aca="false">IF(F3="yes","PASS","FAIL")</f>
        <v>PASS</v>
      </c>
      <c r="N3" s="0" t="str">
        <f aca="false">IF(OR(K3&lt;&gt;"PASS",L3="FAIL",M3="FAIL"),"yes","no")</f>
        <v>no</v>
      </c>
    </row>
    <row r="4" customFormat="false" ht="15" hidden="false" customHeight="false" outlineLevel="0" collapsed="false">
      <c r="A4" s="0" t="n">
        <v>3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24</v>
      </c>
      <c r="G4" s="0" t="n">
        <v>10</v>
      </c>
      <c r="H4" s="0" t="n">
        <v>711</v>
      </c>
      <c r="I4" s="3" t="s">
        <v>31</v>
      </c>
      <c r="J4" s="3" t="s">
        <v>36</v>
      </c>
      <c r="K4" s="0" t="str">
        <f aca="false">IF(I4="","BLANK",IF(COUNTIF('Tag scheme'!$A$2:$A$10,I4)&gt;0,"PASS","FAIL"))</f>
        <v>PASS</v>
      </c>
      <c r="L4" s="0" t="str">
        <f aca="false">IF(EXACT(E4,'Tag scheme'!$B$14),"PASS","FAIL")</f>
        <v>FAIL</v>
      </c>
      <c r="M4" s="0" t="str">
        <f aca="false">IF(F4="yes","PASS","FAIL")</f>
        <v>PASS</v>
      </c>
      <c r="N4" s="0" t="str">
        <f aca="false">IF(OR(K4&lt;&gt;"PASS",L4="FAIL",M4="FAIL"),"yes","no")</f>
        <v>yes</v>
      </c>
    </row>
    <row r="5" customFormat="false" ht="15" hidden="false" customHeight="false" outlineLevel="0" collapsed="false">
      <c r="A5" s="0" t="n">
        <v>4</v>
      </c>
      <c r="B5" s="0" t="s">
        <v>37</v>
      </c>
      <c r="C5" s="0" t="s">
        <v>38</v>
      </c>
      <c r="D5" s="0" t="s">
        <v>39</v>
      </c>
      <c r="E5" s="0" t="s">
        <v>29</v>
      </c>
      <c r="F5" s="0" t="s">
        <v>24</v>
      </c>
      <c r="G5" s="0" t="n">
        <v>6</v>
      </c>
      <c r="H5" s="0" t="n">
        <v>848</v>
      </c>
      <c r="I5" s="3" t="s">
        <v>40</v>
      </c>
      <c r="J5" s="3"/>
      <c r="K5" s="0" t="str">
        <f aca="false">IF(I5="","BLANK",IF(COUNTIF('Tag scheme'!$A$2:$A$10,I5)&gt;0,"PASS","FAIL"))</f>
        <v>PASS</v>
      </c>
      <c r="L5" s="0" t="str">
        <f aca="false">IF(EXACT(E5,'Tag scheme'!$B$14),"PASS","FAIL")</f>
        <v>PASS</v>
      </c>
      <c r="M5" s="0" t="str">
        <f aca="false">IF(F5="yes","PASS","FAIL")</f>
        <v>PASS</v>
      </c>
      <c r="N5" s="0" t="str">
        <f aca="false">IF(OR(K5&lt;&gt;"PASS",L5="FAIL",M5="FAIL"),"yes","no")</f>
        <v>no</v>
      </c>
    </row>
    <row r="6" customFormat="false" ht="15" hidden="false" customHeight="false" outlineLevel="0" collapsed="false">
      <c r="A6" s="0" t="n">
        <v>5</v>
      </c>
      <c r="B6" s="0" t="s">
        <v>41</v>
      </c>
      <c r="C6" s="0" t="s">
        <v>42</v>
      </c>
      <c r="D6" s="0" t="s">
        <v>43</v>
      </c>
      <c r="E6" s="0" t="s">
        <v>29</v>
      </c>
      <c r="F6" s="0" t="s">
        <v>44</v>
      </c>
      <c r="G6" s="0" t="n">
        <v>2</v>
      </c>
      <c r="H6" s="0" t="n">
        <v>985</v>
      </c>
      <c r="I6" s="3" t="s">
        <v>25</v>
      </c>
      <c r="J6" s="3" t="s">
        <v>31</v>
      </c>
      <c r="K6" s="0" t="str">
        <f aca="false">IF(I6="","BLANK",IF(COUNTIF('Tag scheme'!$A$2:$A$10,I6)&gt;0,"PASS","FAIL"))</f>
        <v>PASS</v>
      </c>
      <c r="L6" s="0" t="str">
        <f aca="false">IF(EXACT(E6,'Tag scheme'!$B$14),"PASS","FAIL")</f>
        <v>PASS</v>
      </c>
      <c r="M6" s="0" t="str">
        <f aca="false">IF(F6="yes","PASS","FAIL")</f>
        <v>FAIL</v>
      </c>
      <c r="N6" s="0" t="str">
        <f aca="false">IF(OR(K6&lt;&gt;"PASS",L6="FAIL",M6="FAIL"),"yes","no")</f>
        <v>yes</v>
      </c>
    </row>
    <row r="7" customFormat="false" ht="15" hidden="false" customHeight="false" outlineLevel="0" collapsed="false">
      <c r="A7" s="0" t="n">
        <v>6</v>
      </c>
      <c r="B7" s="0" t="s">
        <v>45</v>
      </c>
      <c r="C7" s="0" t="s">
        <v>46</v>
      </c>
      <c r="D7" s="0" t="s">
        <v>47</v>
      </c>
      <c r="E7" s="0" t="s">
        <v>29</v>
      </c>
      <c r="F7" s="0" t="s">
        <v>24</v>
      </c>
      <c r="G7" s="0" t="n">
        <v>9</v>
      </c>
      <c r="H7" s="0" t="n">
        <v>1122</v>
      </c>
      <c r="I7" s="3" t="s">
        <v>30</v>
      </c>
      <c r="J7" s="3" t="s">
        <v>36</v>
      </c>
      <c r="K7" s="0" t="str">
        <f aca="false">IF(I7="","BLANK",IF(COUNTIF('Tag scheme'!$A$2:$A$10,I7)&gt;0,"PASS","FAIL"))</f>
        <v>PASS</v>
      </c>
      <c r="L7" s="0" t="str">
        <f aca="false">IF(EXACT(E7,'Tag scheme'!$B$14),"PASS","FAIL")</f>
        <v>PASS</v>
      </c>
      <c r="M7" s="0" t="str">
        <f aca="false">IF(F7="yes","PASS","FAIL")</f>
        <v>PASS</v>
      </c>
      <c r="N7" s="0" t="str">
        <f aca="false">IF(OR(K7&lt;&gt;"PASS",L7="FAIL",M7="FAIL"),"yes","no")</f>
        <v>no</v>
      </c>
    </row>
    <row r="8" customFormat="false" ht="15" hidden="false" customHeight="false" outlineLevel="0" collapsed="false">
      <c r="A8" s="0" t="n">
        <v>7</v>
      </c>
      <c r="B8" s="0" t="s">
        <v>48</v>
      </c>
      <c r="C8" s="0" t="s">
        <v>49</v>
      </c>
      <c r="D8" s="0" t="s">
        <v>22</v>
      </c>
      <c r="E8" s="0" t="s">
        <v>23</v>
      </c>
      <c r="F8" s="0" t="s">
        <v>24</v>
      </c>
      <c r="G8" s="0" t="n">
        <v>5</v>
      </c>
      <c r="H8" s="0" t="n">
        <v>359</v>
      </c>
      <c r="I8" s="3"/>
      <c r="J8" s="3" t="s">
        <v>26</v>
      </c>
      <c r="K8" s="0" t="str">
        <f aca="false">IF(I8="","BLANK",IF(COUNTIF('Tag scheme'!$A$2:$A$10,I8)&gt;0,"PASS","FAIL"))</f>
        <v>BLANK</v>
      </c>
      <c r="L8" s="0" t="str">
        <f aca="false">IF(EXACT(E8,'Tag scheme'!$B$14),"PASS","FAIL")</f>
        <v>FAIL</v>
      </c>
      <c r="M8" s="0" t="str">
        <f aca="false">IF(F8="yes","PASS","FAIL")</f>
        <v>PASS</v>
      </c>
      <c r="N8" s="0" t="str">
        <f aca="false">IF(OR(K8&lt;&gt;"PASS",L8="FAIL",M8="FAIL"),"yes","no")</f>
        <v>yes</v>
      </c>
    </row>
    <row r="9" customFormat="false" ht="15" hidden="false" customHeight="false" outlineLevel="0" collapsed="false">
      <c r="A9" s="0" t="n">
        <v>8</v>
      </c>
      <c r="B9" s="0" t="s">
        <v>50</v>
      </c>
      <c r="C9" s="0" t="s">
        <v>51</v>
      </c>
      <c r="E9" s="0" t="s">
        <v>29</v>
      </c>
      <c r="F9" s="0" t="s">
        <v>24</v>
      </c>
      <c r="G9" s="0" t="n">
        <v>1</v>
      </c>
      <c r="H9" s="0" t="n">
        <v>496</v>
      </c>
      <c r="I9" s="3" t="s">
        <v>40</v>
      </c>
      <c r="J9" s="3"/>
      <c r="K9" s="0" t="str">
        <f aca="false">IF(I9="","BLANK",IF(COUNTIF('Tag scheme'!$A$2:$A$10,I9)&gt;0,"PASS","FAIL"))</f>
        <v>PASS</v>
      </c>
      <c r="L9" s="0" t="str">
        <f aca="false">IF(EXACT(E9,'Tag scheme'!$B$14),"PASS","FAIL")</f>
        <v>PASS</v>
      </c>
      <c r="M9" s="0" t="str">
        <f aca="false">IF(F9="yes","PASS","FAIL")</f>
        <v>PASS</v>
      </c>
      <c r="N9" s="0" t="str">
        <f aca="false">IF(OR(K9&lt;&gt;"PASS",L9="FAIL",M9="FAIL"),"yes","no")</f>
        <v>no</v>
      </c>
    </row>
    <row r="10" customFormat="false" ht="15" hidden="false" customHeight="false" outlineLevel="0" collapsed="false">
      <c r="A10" s="0" t="n">
        <v>9</v>
      </c>
      <c r="B10" s="0" t="s">
        <v>52</v>
      </c>
      <c r="C10" s="0" t="s">
        <v>53</v>
      </c>
      <c r="D10" s="0" t="s">
        <v>34</v>
      </c>
      <c r="E10" s="0" t="s">
        <v>35</v>
      </c>
      <c r="F10" s="0" t="s">
        <v>24</v>
      </c>
      <c r="G10" s="0" t="n">
        <v>8</v>
      </c>
      <c r="H10" s="0" t="n">
        <v>633</v>
      </c>
      <c r="I10" s="3" t="s">
        <v>25</v>
      </c>
      <c r="J10" s="3" t="s">
        <v>36</v>
      </c>
      <c r="K10" s="0" t="str">
        <f aca="false">IF(I10="","BLANK",IF(COUNTIF('Tag scheme'!$A$2:$A$10,I10)&gt;0,"PASS","FAIL"))</f>
        <v>PASS</v>
      </c>
      <c r="L10" s="0" t="str">
        <f aca="false">IF(EXACT(E10,'Tag scheme'!$B$14),"PASS","FAIL")</f>
        <v>FAIL</v>
      </c>
      <c r="M10" s="0" t="str">
        <f aca="false">IF(F10="yes","PASS","FAIL")</f>
        <v>PASS</v>
      </c>
      <c r="N10" s="0" t="str">
        <f aca="false">IF(OR(K10&lt;&gt;"PASS",L10="FAIL",M10="FAIL"),"yes","no")</f>
        <v>yes</v>
      </c>
    </row>
    <row r="11" customFormat="false" ht="15" hidden="false" customHeight="false" outlineLevel="0" collapsed="false">
      <c r="A11" s="0" t="n">
        <v>10</v>
      </c>
      <c r="B11" s="0" t="s">
        <v>54</v>
      </c>
      <c r="C11" s="0" t="s">
        <v>55</v>
      </c>
      <c r="D11" s="0" t="s">
        <v>39</v>
      </c>
      <c r="E11" s="0" t="s">
        <v>29</v>
      </c>
      <c r="F11" s="0" t="s">
        <v>44</v>
      </c>
      <c r="G11" s="0" t="n">
        <v>4</v>
      </c>
      <c r="H11" s="0" t="n">
        <v>770</v>
      </c>
      <c r="I11" s="3" t="s">
        <v>30</v>
      </c>
      <c r="J11" s="3" t="s">
        <v>26</v>
      </c>
      <c r="K11" s="0" t="str">
        <f aca="false">IF(I11="","BLANK",IF(COUNTIF('Tag scheme'!$A$2:$A$10,I11)&gt;0,"PASS","FAIL"))</f>
        <v>PASS</v>
      </c>
      <c r="L11" s="0" t="str">
        <f aca="false">IF(EXACT(E11,'Tag scheme'!$B$14),"PASS","FAIL")</f>
        <v>PASS</v>
      </c>
      <c r="M11" s="0" t="str">
        <f aca="false">IF(F11="yes","PASS","FAIL")</f>
        <v>FAIL</v>
      </c>
      <c r="N11" s="0" t="str">
        <f aca="false">IF(OR(K11&lt;&gt;"PASS",L11="FAIL",M11="FAIL"),"yes","no")</f>
        <v>yes</v>
      </c>
    </row>
    <row r="12" customFormat="false" ht="15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43</v>
      </c>
      <c r="E12" s="0" t="s">
        <v>29</v>
      </c>
      <c r="F12" s="0" t="s">
        <v>24</v>
      </c>
      <c r="G12" s="0" t="n">
        <v>0</v>
      </c>
      <c r="H12" s="0" t="n">
        <v>907</v>
      </c>
      <c r="I12" s="3" t="s">
        <v>31</v>
      </c>
      <c r="J12" s="3" t="s">
        <v>31</v>
      </c>
      <c r="K12" s="0" t="str">
        <f aca="false">IF(I12="","BLANK",IF(COUNTIF('Tag scheme'!$A$2:$A$10,I12)&gt;0,"PASS","FAIL"))</f>
        <v>PASS</v>
      </c>
      <c r="L12" s="0" t="str">
        <f aca="false">IF(EXACT(E12,'Tag scheme'!$B$14),"PASS","FAIL")</f>
        <v>PASS</v>
      </c>
      <c r="M12" s="0" t="str">
        <f aca="false">IF(F12="yes","PASS","FAIL")</f>
        <v>PASS</v>
      </c>
      <c r="N12" s="0" t="str">
        <f aca="false">IF(OR(K12&lt;&gt;"PASS",L12="FAIL",M12="FAIL"),"yes","no")</f>
        <v>no</v>
      </c>
    </row>
    <row r="13" customFormat="false" ht="15" hidden="false" customHeight="false" outlineLevel="0" collapsed="false">
      <c r="A13" s="0" t="n">
        <v>12</v>
      </c>
      <c r="B13" s="0" t="s">
        <v>58</v>
      </c>
      <c r="C13" s="0" t="s">
        <v>59</v>
      </c>
      <c r="D13" s="0" t="s">
        <v>47</v>
      </c>
      <c r="E13" s="0" t="s">
        <v>29</v>
      </c>
      <c r="F13" s="0" t="s">
        <v>24</v>
      </c>
      <c r="G13" s="0" t="n">
        <v>7</v>
      </c>
      <c r="H13" s="0" t="n">
        <v>1044</v>
      </c>
      <c r="I13" s="3" t="s">
        <v>40</v>
      </c>
      <c r="J13" s="3"/>
      <c r="K13" s="0" t="str">
        <f aca="false">IF(I13="","BLANK",IF(COUNTIF('Tag scheme'!$A$2:$A$10,I13)&gt;0,"PASS","FAIL"))</f>
        <v>PASS</v>
      </c>
      <c r="L13" s="0" t="str">
        <f aca="false">IF(EXACT(E13,'Tag scheme'!$B$14),"PASS","FAIL")</f>
        <v>PASS</v>
      </c>
      <c r="M13" s="0" t="str">
        <f aca="false">IF(F13="yes","PASS","FAIL")</f>
        <v>PASS</v>
      </c>
      <c r="N13" s="0" t="str">
        <f aca="false">IF(OR(K13&lt;&gt;"PASS",L13="FAIL",M13="FAIL"),"yes","no")</f>
        <v>no</v>
      </c>
    </row>
    <row r="14" customFormat="false" ht="15" hidden="false" customHeight="false" outlineLevel="0" collapsed="false">
      <c r="A14" s="0" t="n">
        <v>13</v>
      </c>
      <c r="B14" s="0" t="s">
        <v>60</v>
      </c>
      <c r="C14" s="0" t="s">
        <v>61</v>
      </c>
      <c r="D14" s="0" t="s">
        <v>22</v>
      </c>
      <c r="E14" s="0" t="s">
        <v>23</v>
      </c>
      <c r="F14" s="0" t="s">
        <v>24</v>
      </c>
      <c r="G14" s="0" t="n">
        <v>3</v>
      </c>
      <c r="H14" s="0" t="n">
        <v>1181</v>
      </c>
      <c r="I14" s="3" t="s">
        <v>25</v>
      </c>
      <c r="J14" s="3" t="s">
        <v>26</v>
      </c>
      <c r="K14" s="0" t="str">
        <f aca="false">IF(I14="","BLANK",IF(COUNTIF('Tag scheme'!$A$2:$A$10,I14)&gt;0,"PASS","FAIL"))</f>
        <v>PASS</v>
      </c>
      <c r="L14" s="0" t="str">
        <f aca="false">IF(EXACT(E14,'Tag scheme'!$B$14),"PASS","FAIL")</f>
        <v>FAIL</v>
      </c>
      <c r="M14" s="0" t="str">
        <f aca="false">IF(F14="yes","PASS","FAIL")</f>
        <v>PASS</v>
      </c>
      <c r="N14" s="0" t="str">
        <f aca="false">IF(OR(K14&lt;&gt;"PASS",L14="FAIL",M14="FAIL"),"yes","no")</f>
        <v>yes</v>
      </c>
    </row>
    <row r="15" customFormat="false" ht="15" hidden="false" customHeight="false" outlineLevel="0" collapsed="false">
      <c r="A15" s="0" t="n">
        <v>14</v>
      </c>
      <c r="B15" s="0" t="s">
        <v>62</v>
      </c>
      <c r="C15" s="0" t="s">
        <v>63</v>
      </c>
      <c r="E15" s="0" t="s">
        <v>29</v>
      </c>
      <c r="F15" s="0" t="s">
        <v>24</v>
      </c>
      <c r="G15" s="0" t="n">
        <v>10</v>
      </c>
      <c r="H15" s="0" t="n">
        <v>418</v>
      </c>
      <c r="I15" s="3"/>
      <c r="J15" s="3" t="s">
        <v>31</v>
      </c>
      <c r="K15" s="0" t="str">
        <f aca="false">IF(I15="","BLANK",IF(COUNTIF('Tag scheme'!$A$2:$A$10,I15)&gt;0,"PASS","FAIL"))</f>
        <v>BLANK</v>
      </c>
      <c r="L15" s="0" t="str">
        <f aca="false">IF(EXACT(E15,'Tag scheme'!$B$14),"PASS","FAIL")</f>
        <v>PASS</v>
      </c>
      <c r="M15" s="0" t="str">
        <f aca="false">IF(F15="yes","PASS","FAIL")</f>
        <v>PASS</v>
      </c>
      <c r="N15" s="0" t="str">
        <f aca="false">IF(OR(K15&lt;&gt;"PASS",L15="FAIL",M15="FAIL"),"yes","no")</f>
        <v>yes</v>
      </c>
    </row>
    <row r="16" customFormat="false" ht="15" hidden="false" customHeight="false" outlineLevel="0" collapsed="false">
      <c r="A16" s="0" t="n">
        <v>15</v>
      </c>
      <c r="B16" s="0" t="s">
        <v>64</v>
      </c>
      <c r="C16" s="0" t="s">
        <v>65</v>
      </c>
      <c r="D16" s="0" t="s">
        <v>34</v>
      </c>
      <c r="E16" s="0" t="s">
        <v>35</v>
      </c>
      <c r="F16" s="0" t="s">
        <v>44</v>
      </c>
      <c r="G16" s="0" t="n">
        <v>6</v>
      </c>
      <c r="H16" s="0" t="n">
        <v>555</v>
      </c>
      <c r="I16" s="3" t="s">
        <v>31</v>
      </c>
      <c r="J16" s="3" t="s">
        <v>36</v>
      </c>
      <c r="K16" s="0" t="str">
        <f aca="false">IF(I16="","BLANK",IF(COUNTIF('Tag scheme'!$A$2:$A$10,I16)&gt;0,"PASS","FAIL"))</f>
        <v>PASS</v>
      </c>
      <c r="L16" s="0" t="str">
        <f aca="false">IF(EXACT(E16,'Tag scheme'!$B$14),"PASS","FAIL")</f>
        <v>FAIL</v>
      </c>
      <c r="M16" s="0" t="str">
        <f aca="false">IF(F16="yes","PASS","FAIL")</f>
        <v>FAIL</v>
      </c>
      <c r="N16" s="0" t="str">
        <f aca="false">IF(OR(K16&lt;&gt;"PASS",L16="FAIL",M16="FAIL"),"yes","no")</f>
        <v>yes</v>
      </c>
    </row>
    <row r="17" customFormat="false" ht="15" hidden="false" customHeight="false" outlineLevel="0" collapsed="false">
      <c r="A17" s="0" t="n">
        <v>16</v>
      </c>
      <c r="B17" s="0" t="s">
        <v>66</v>
      </c>
      <c r="C17" s="0" t="s">
        <v>67</v>
      </c>
      <c r="D17" s="0" t="s">
        <v>39</v>
      </c>
      <c r="E17" s="0" t="s">
        <v>29</v>
      </c>
      <c r="F17" s="0" t="s">
        <v>24</v>
      </c>
      <c r="G17" s="0" t="n">
        <v>2</v>
      </c>
      <c r="H17" s="0" t="n">
        <v>692</v>
      </c>
      <c r="I17" s="3" t="s">
        <v>40</v>
      </c>
      <c r="J17" s="3"/>
      <c r="K17" s="0" t="str">
        <f aca="false">IF(I17="","BLANK",IF(COUNTIF('Tag scheme'!$A$2:$A$10,I17)&gt;0,"PASS","FAIL"))</f>
        <v>PASS</v>
      </c>
      <c r="L17" s="0" t="str">
        <f aca="false">IF(EXACT(E17,'Tag scheme'!$B$14),"PASS","FAIL")</f>
        <v>PASS</v>
      </c>
      <c r="M17" s="0" t="str">
        <f aca="false">IF(F17="yes","PASS","FAIL")</f>
        <v>PASS</v>
      </c>
      <c r="N17" s="0" t="str">
        <f aca="false">IF(OR(K17&lt;&gt;"PASS",L17="FAIL",M17="FAIL"),"yes","no")</f>
        <v>no</v>
      </c>
    </row>
    <row r="18" customFormat="false" ht="15" hidden="false" customHeight="false" outlineLevel="0" collapsed="false">
      <c r="A18" s="0" t="n">
        <v>17</v>
      </c>
      <c r="B18" s="0" t="s">
        <v>68</v>
      </c>
      <c r="C18" s="0" t="s">
        <v>69</v>
      </c>
      <c r="D18" s="0" t="s">
        <v>43</v>
      </c>
      <c r="E18" s="0" t="s">
        <v>29</v>
      </c>
      <c r="F18" s="0" t="s">
        <v>24</v>
      </c>
      <c r="G18" s="0" t="n">
        <v>9</v>
      </c>
      <c r="H18" s="0" t="n">
        <v>829</v>
      </c>
      <c r="I18" s="3" t="s">
        <v>25</v>
      </c>
      <c r="J18" s="3" t="s">
        <v>31</v>
      </c>
      <c r="K18" s="0" t="str">
        <f aca="false">IF(I18="","BLANK",IF(COUNTIF('Tag scheme'!$A$2:$A$10,I18)&gt;0,"PASS","FAIL"))</f>
        <v>PASS</v>
      </c>
      <c r="L18" s="0" t="str">
        <f aca="false">IF(EXACT(E18,'Tag scheme'!$B$14),"PASS","FAIL")</f>
        <v>PASS</v>
      </c>
      <c r="M18" s="0" t="str">
        <f aca="false">IF(F18="yes","PASS","FAIL")</f>
        <v>PASS</v>
      </c>
      <c r="N18" s="0" t="str">
        <f aca="false">IF(OR(K18&lt;&gt;"PASS",L18="FAIL",M18="FAIL"),"yes","no")</f>
        <v>no</v>
      </c>
    </row>
    <row r="19" customFormat="false" ht="15" hidden="false" customHeight="false" outlineLevel="0" collapsed="false">
      <c r="A19" s="0" t="n">
        <v>18</v>
      </c>
      <c r="B19" s="0" t="s">
        <v>70</v>
      </c>
      <c r="C19" s="0" t="s">
        <v>71</v>
      </c>
      <c r="D19" s="0" t="s">
        <v>47</v>
      </c>
      <c r="E19" s="0" t="s">
        <v>29</v>
      </c>
      <c r="F19" s="0" t="s">
        <v>24</v>
      </c>
      <c r="G19" s="0" t="n">
        <v>5</v>
      </c>
      <c r="H19" s="0" t="n">
        <v>966</v>
      </c>
      <c r="I19" s="3" t="s">
        <v>30</v>
      </c>
      <c r="J19" s="3" t="s">
        <v>36</v>
      </c>
      <c r="K19" s="0" t="str">
        <f aca="false">IF(I19="","BLANK",IF(COUNTIF('Tag scheme'!$A$2:$A$10,I19)&gt;0,"PASS","FAIL"))</f>
        <v>PASS</v>
      </c>
      <c r="L19" s="0" t="str">
        <f aca="false">IF(EXACT(E19,'Tag scheme'!$B$14),"PASS","FAIL")</f>
        <v>PASS</v>
      </c>
      <c r="M19" s="0" t="str">
        <f aca="false">IF(F19="yes","PASS","FAIL")</f>
        <v>PASS</v>
      </c>
      <c r="N19" s="0" t="str">
        <f aca="false">IF(OR(K19&lt;&gt;"PASS",L19="FAIL",M19="FAIL"),"yes","no")</f>
        <v>no</v>
      </c>
    </row>
    <row r="20" customFormat="false" ht="15" hidden="false" customHeight="false" outlineLevel="0" collapsed="false">
      <c r="A20" s="0" t="n">
        <v>19</v>
      </c>
      <c r="B20" s="0" t="s">
        <v>72</v>
      </c>
      <c r="C20" s="0" t="s">
        <v>73</v>
      </c>
      <c r="D20" s="0" t="s">
        <v>22</v>
      </c>
      <c r="E20" s="0" t="s">
        <v>23</v>
      </c>
      <c r="F20" s="0" t="s">
        <v>24</v>
      </c>
      <c r="G20" s="0" t="n">
        <v>1</v>
      </c>
      <c r="H20" s="0" t="n">
        <v>1103</v>
      </c>
      <c r="I20" s="3" t="s">
        <v>31</v>
      </c>
      <c r="J20" s="3" t="s">
        <v>26</v>
      </c>
      <c r="K20" s="0" t="str">
        <f aca="false">IF(I20="","BLANK",IF(COUNTIF('Tag scheme'!$A$2:$A$10,I20)&gt;0,"PASS","FAIL"))</f>
        <v>PASS</v>
      </c>
      <c r="L20" s="0" t="str">
        <f aca="false">IF(EXACT(E20,'Tag scheme'!$B$14),"PASS","FAIL")</f>
        <v>FAIL</v>
      </c>
      <c r="M20" s="0" t="str">
        <f aca="false">IF(F20="yes","PASS","FAIL")</f>
        <v>PASS</v>
      </c>
      <c r="N20" s="0" t="str">
        <f aca="false">IF(OR(K20&lt;&gt;"PASS",L20="FAIL",M20="FAIL"),"yes","no")</f>
        <v>yes</v>
      </c>
    </row>
    <row r="21" customFormat="false" ht="15" hidden="false" customHeight="false" outlineLevel="0" collapsed="false">
      <c r="A21" s="0" t="n">
        <v>20</v>
      </c>
      <c r="B21" s="0" t="s">
        <v>74</v>
      </c>
      <c r="C21" s="0" t="s">
        <v>75</v>
      </c>
      <c r="E21" s="0" t="s">
        <v>29</v>
      </c>
      <c r="F21" s="0" t="s">
        <v>44</v>
      </c>
      <c r="G21" s="0" t="n">
        <v>8</v>
      </c>
      <c r="H21" s="0" t="n">
        <v>340</v>
      </c>
      <c r="I21" s="3" t="s">
        <v>40</v>
      </c>
      <c r="J21" s="3"/>
      <c r="K21" s="0" t="str">
        <f aca="false">IF(I21="","BLANK",IF(COUNTIF('Tag scheme'!$A$2:$A$10,I21)&gt;0,"PASS","FAIL"))</f>
        <v>PASS</v>
      </c>
      <c r="L21" s="0" t="str">
        <f aca="false">IF(EXACT(E21,'Tag scheme'!$B$14),"PASS","FAIL")</f>
        <v>PASS</v>
      </c>
      <c r="M21" s="0" t="str">
        <f aca="false">IF(F21="yes","PASS","FAIL")</f>
        <v>FAIL</v>
      </c>
      <c r="N21" s="0" t="str">
        <f aca="false">IF(OR(K21&lt;&gt;"PASS",L21="FAIL",M21="FAIL"),"yes","no")</f>
        <v>yes</v>
      </c>
    </row>
    <row r="22" customFormat="false" ht="15" hidden="false" customHeight="false" outlineLevel="0" collapsed="false">
      <c r="A22" s="0" t="n">
        <v>21</v>
      </c>
      <c r="B22" s="0" t="s">
        <v>76</v>
      </c>
      <c r="C22" s="0" t="s">
        <v>77</v>
      </c>
      <c r="D22" s="0" t="s">
        <v>34</v>
      </c>
      <c r="E22" s="0" t="s">
        <v>35</v>
      </c>
      <c r="F22" s="0" t="s">
        <v>24</v>
      </c>
      <c r="G22" s="0" t="n">
        <v>4</v>
      </c>
      <c r="H22" s="0" t="n">
        <v>477</v>
      </c>
      <c r="I22" s="3"/>
      <c r="J22" s="3" t="s">
        <v>36</v>
      </c>
      <c r="K22" s="0" t="str">
        <f aca="false">IF(I22="","BLANK",IF(COUNTIF('Tag scheme'!$A$2:$A$10,I22)&gt;0,"PASS","FAIL"))</f>
        <v>BLANK</v>
      </c>
      <c r="L22" s="0" t="str">
        <f aca="false">IF(EXACT(E22,'Tag scheme'!$B$14),"PASS","FAIL")</f>
        <v>FAIL</v>
      </c>
      <c r="M22" s="0" t="str">
        <f aca="false">IF(F22="yes","PASS","FAIL")</f>
        <v>PASS</v>
      </c>
      <c r="N22" s="0" t="str">
        <f aca="false">IF(OR(K22&lt;&gt;"PASS",L22="FAIL",M22="FAIL"),"yes","no")</f>
        <v>yes</v>
      </c>
    </row>
    <row r="23" customFormat="false" ht="15" hidden="false" customHeight="false" outlineLevel="0" collapsed="false">
      <c r="A23" s="0" t="n">
        <v>22</v>
      </c>
      <c r="B23" s="0" t="s">
        <v>78</v>
      </c>
      <c r="C23" s="0" t="s">
        <v>79</v>
      </c>
      <c r="D23" s="0" t="s">
        <v>39</v>
      </c>
      <c r="E23" s="0" t="s">
        <v>29</v>
      </c>
      <c r="F23" s="0" t="s">
        <v>24</v>
      </c>
      <c r="G23" s="0" t="n">
        <v>0</v>
      </c>
      <c r="H23" s="0" t="n">
        <v>614</v>
      </c>
      <c r="I23" s="3" t="s">
        <v>30</v>
      </c>
      <c r="J23" s="3" t="s">
        <v>26</v>
      </c>
      <c r="K23" s="0" t="str">
        <f aca="false">IF(I23="","BLANK",IF(COUNTIF('Tag scheme'!$A$2:$A$10,I23)&gt;0,"PASS","FAIL"))</f>
        <v>PASS</v>
      </c>
      <c r="L23" s="0" t="str">
        <f aca="false">IF(EXACT(E23,'Tag scheme'!$B$14),"PASS","FAIL")</f>
        <v>PASS</v>
      </c>
      <c r="M23" s="0" t="str">
        <f aca="false">IF(F23="yes","PASS","FAIL")</f>
        <v>PASS</v>
      </c>
      <c r="N23" s="0" t="str">
        <f aca="false">IF(OR(K23&lt;&gt;"PASS",L23="FAIL",M23="FAIL"),"yes","no")</f>
        <v>no</v>
      </c>
    </row>
    <row r="24" customFormat="false" ht="15" hidden="false" customHeight="false" outlineLevel="0" collapsed="false">
      <c r="A24" s="0" t="n">
        <v>23</v>
      </c>
      <c r="B24" s="0" t="s">
        <v>80</v>
      </c>
      <c r="C24" s="0" t="s">
        <v>81</v>
      </c>
      <c r="D24" s="0" t="s">
        <v>43</v>
      </c>
      <c r="E24" s="0" t="s">
        <v>29</v>
      </c>
      <c r="F24" s="0" t="s">
        <v>24</v>
      </c>
      <c r="G24" s="0" t="n">
        <v>7</v>
      </c>
      <c r="H24" s="0" t="n">
        <v>751</v>
      </c>
      <c r="I24" s="3" t="s">
        <v>31</v>
      </c>
      <c r="J24" s="3" t="s">
        <v>31</v>
      </c>
      <c r="K24" s="0" t="str">
        <f aca="false">IF(I24="","BLANK",IF(COUNTIF('Tag scheme'!$A$2:$A$10,I24)&gt;0,"PASS","FAIL"))</f>
        <v>PASS</v>
      </c>
      <c r="L24" s="0" t="str">
        <f aca="false">IF(EXACT(E24,'Tag scheme'!$B$14),"PASS","FAIL")</f>
        <v>PASS</v>
      </c>
      <c r="M24" s="0" t="str">
        <f aca="false">IF(F24="yes","PASS","FAIL")</f>
        <v>PASS</v>
      </c>
      <c r="N24" s="0" t="str">
        <f aca="false">IF(OR(K24&lt;&gt;"PASS",L24="FAIL",M24="FAIL"),"yes","no")</f>
        <v>no</v>
      </c>
    </row>
    <row r="25" customFormat="false" ht="15" hidden="false" customHeight="false" outlineLevel="0" collapsed="false">
      <c r="A25" s="0" t="n">
        <v>24</v>
      </c>
      <c r="B25" s="0" t="s">
        <v>82</v>
      </c>
      <c r="C25" s="0" t="s">
        <v>83</v>
      </c>
      <c r="D25" s="0" t="s">
        <v>47</v>
      </c>
      <c r="E25" s="0" t="s">
        <v>29</v>
      </c>
      <c r="F25" s="0" t="s">
        <v>24</v>
      </c>
      <c r="G25" s="0" t="n">
        <v>3</v>
      </c>
      <c r="H25" s="0" t="n">
        <v>888</v>
      </c>
      <c r="I25" s="3" t="s">
        <v>40</v>
      </c>
      <c r="J25" s="3"/>
      <c r="K25" s="0" t="str">
        <f aca="false">IF(I25="","BLANK",IF(COUNTIF('Tag scheme'!$A$2:$A$10,I25)&gt;0,"PASS","FAIL"))</f>
        <v>PASS</v>
      </c>
      <c r="L25" s="0" t="str">
        <f aca="false">IF(EXACT(E25,'Tag scheme'!$B$14),"PASS","FAIL")</f>
        <v>PASS</v>
      </c>
      <c r="M25" s="0" t="str">
        <f aca="false">IF(F25="yes","PASS","FAIL")</f>
        <v>PASS</v>
      </c>
      <c r="N25" s="0" t="str">
        <f aca="false">IF(OR(K25&lt;&gt;"PASS",L25="FAIL",M25="FAIL"),"yes","no")</f>
        <v>no</v>
      </c>
    </row>
  </sheetData>
  <dataValidations count="1">
    <dataValidation allowBlank="true" errorStyle="stop" operator="between" showDropDown="false" showErrorMessage="false" showInputMessage="false" sqref="I2:I25" type="list">
      <formula1>'Tag scheme'!$A$2:$A$5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4" min="3" style="0" width="12"/>
  </cols>
  <sheetData>
    <row r="1" customFormat="false" ht="15" hidden="false" customHeight="false" outlineLevel="0" collapsed="false">
      <c r="A1" s="2" t="s">
        <v>84</v>
      </c>
      <c r="B1" s="2" t="s">
        <v>85</v>
      </c>
      <c r="C1" s="2" t="s">
        <v>86</v>
      </c>
      <c r="D1" s="2" t="s">
        <v>87</v>
      </c>
    </row>
    <row r="2" customFormat="false" ht="15" hidden="false" customHeight="false" outlineLevel="0" collapsed="false">
      <c r="A2" s="3" t="s">
        <v>40</v>
      </c>
      <c r="B2" s="0" t="s">
        <v>88</v>
      </c>
      <c r="C2" s="0" t="n">
        <f aca="false">COUNTIF(Posts!$I$2:$I$25,A2)</f>
        <v>6</v>
      </c>
      <c r="D2" s="4" t="n">
        <f aca="false">IF(COUNTA(Posts!$I$2:$I$25)=0,0,C2/COUNTA(Posts!$I$2:$I$25))</f>
        <v>0.285714285714286</v>
      </c>
    </row>
    <row r="3" customFormat="false" ht="15" hidden="false" customHeight="false" outlineLevel="0" collapsed="false">
      <c r="A3" s="3" t="s">
        <v>25</v>
      </c>
      <c r="B3" s="0" t="s">
        <v>89</v>
      </c>
      <c r="C3" s="0" t="n">
        <f aca="false">COUNTIF(Posts!$I$2:$I$25,A3)</f>
        <v>5</v>
      </c>
      <c r="D3" s="4" t="n">
        <f aca="false">IF(COUNTA(Posts!$I$2:$I$25)=0,0,C3/COUNTA(Posts!$I$2:$I$25))</f>
        <v>0.238095238095238</v>
      </c>
    </row>
    <row r="4" customFormat="false" ht="15" hidden="false" customHeight="false" outlineLevel="0" collapsed="false">
      <c r="A4" s="3" t="s">
        <v>30</v>
      </c>
      <c r="B4" s="0" t="s">
        <v>90</v>
      </c>
      <c r="C4" s="0" t="n">
        <f aca="false">COUNTIF(Posts!$I$2:$I$25,A4)</f>
        <v>5</v>
      </c>
      <c r="D4" s="4" t="n">
        <f aca="false">IF(COUNTA(Posts!$I$2:$I$25)=0,0,C4/COUNTA(Posts!$I$2:$I$25))</f>
        <v>0.238095238095238</v>
      </c>
    </row>
    <row r="5" customFormat="false" ht="15" hidden="false" customHeight="false" outlineLevel="0" collapsed="false">
      <c r="A5" s="3" t="s">
        <v>31</v>
      </c>
      <c r="B5" s="0" t="s">
        <v>91</v>
      </c>
      <c r="C5" s="0" t="n">
        <f aca="false">COUNTIF(Posts!$I$2:$I$25,A5)</f>
        <v>5</v>
      </c>
      <c r="D5" s="4" t="n">
        <f aca="false">IF(COUNTA(Posts!$I$2:$I$25)=0,0,C5/COUNTA(Posts!$I$2:$I$25))</f>
        <v>0.238095238095238</v>
      </c>
    </row>
    <row r="12" customFormat="false" ht="15" hidden="false" customHeight="false" outlineLevel="0" collapsed="false">
      <c r="A12" s="0" t="s">
        <v>92</v>
      </c>
      <c r="B12" s="0" t="n">
        <f aca="false">COUNTBLANK(Posts!$I$2:$I$25)</f>
        <v>3</v>
      </c>
    </row>
    <row r="13" customFormat="false" ht="15" hidden="false" customHeight="false" outlineLevel="0" collapsed="false">
      <c r="A13" s="0" t="s">
        <v>93</v>
      </c>
      <c r="B13" s="4" t="n">
        <f aca="false">MAX(D2:D5)</f>
        <v>0.285714285714286</v>
      </c>
    </row>
    <row r="14" customFormat="false" ht="15" hidden="false" customHeight="false" outlineLevel="0" collapsed="false">
      <c r="A14" s="0" t="s">
        <v>94</v>
      </c>
      <c r="B14" s="3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2" t="s">
        <v>95</v>
      </c>
      <c r="B1" s="2" t="s">
        <v>86</v>
      </c>
      <c r="C1" s="2" t="s">
        <v>96</v>
      </c>
      <c r="D1" s="2" t="s">
        <v>97</v>
      </c>
      <c r="E1" s="2" t="s">
        <v>98</v>
      </c>
    </row>
    <row r="2" customFormat="false" ht="15" hidden="false" customHeight="false" outlineLevel="0" collapsed="false">
      <c r="A2" s="3" t="s">
        <v>36</v>
      </c>
      <c r="B2" s="0" t="n">
        <f aca="false">COUNTIF(Posts!$J$2:$J$25,A2)</f>
        <v>6</v>
      </c>
      <c r="C2" s="0" t="str">
        <f aca="false">IFERROR(TEXT(minifs(Posts!$C$2:$C$25,Posts!$J$2:$J$25,A2),"yyyy-mm-dd"),"")</f>
        <v/>
      </c>
      <c r="D2" s="0" t="str">
        <f aca="false">IFERROR(TEXT(maxifs(Posts!$C$2:$C$25,Posts!$J$2:$J$25,A2),"yyyy-mm-dd"),"")</f>
        <v/>
      </c>
      <c r="E2" s="0" t="str">
        <f aca="false">"Series: "&amp;A2</f>
        <v>Series: Field Notes</v>
      </c>
    </row>
    <row r="3" customFormat="false" ht="15" hidden="false" customHeight="false" outlineLevel="0" collapsed="false">
      <c r="A3" s="3" t="s">
        <v>26</v>
      </c>
      <c r="B3" s="0" t="n">
        <f aca="false">COUNTIF(Posts!$J$2:$J$25,A3)</f>
        <v>6</v>
      </c>
      <c r="C3" s="0" t="str">
        <f aca="false">IFERROR(TEXT(minifs(Posts!$C$2:$C$25,Posts!$J$2:$J$25,A3),"yyyy-mm-dd"),"")</f>
        <v/>
      </c>
      <c r="D3" s="0" t="str">
        <f aca="false">IFERROR(TEXT(maxifs(Posts!$C$2:$C$25,Posts!$J$2:$J$25,A3),"yyyy-mm-dd"),"")</f>
        <v/>
      </c>
      <c r="E3" s="0" t="str">
        <f aca="false">"Series: "&amp;A3</f>
        <v>Series: Reading the Room</v>
      </c>
    </row>
    <row r="4" customFormat="false" ht="15" hidden="false" customHeight="false" outlineLevel="0" collapsed="false">
      <c r="A4" s="3" t="s">
        <v>31</v>
      </c>
      <c r="B4" s="0" t="n">
        <f aca="false">COUNTIF(Posts!$J$2:$J$25,A4)</f>
        <v>6</v>
      </c>
      <c r="C4" s="0" t="str">
        <f aca="false">IFERROR(TEXT(minifs(Posts!$C$2:$C$25,Posts!$J$2:$J$25,A4),"yyyy-mm-dd"),"")</f>
        <v/>
      </c>
      <c r="D4" s="0" t="str">
        <f aca="false">IFERROR(TEXT(maxifs(Posts!$C$2:$C$25,Posts!$J$2:$J$25,A4),"yyyy-mm-dd"),"")</f>
        <v/>
      </c>
      <c r="E4" s="0" t="str">
        <f aca="false">"Series: "&amp;A4</f>
        <v>Series: Letters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4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2" t="s">
        <v>99</v>
      </c>
      <c r="B1" s="2" t="s">
        <v>100</v>
      </c>
      <c r="C1" s="2" t="s">
        <v>101</v>
      </c>
      <c r="D1" s="2" t="s">
        <v>102</v>
      </c>
    </row>
    <row r="2" customFormat="false" ht="15" hidden="false" customHeight="false" outlineLevel="0" collapsed="false">
      <c r="A2" s="0" t="s">
        <v>103</v>
      </c>
      <c r="B2" s="0" t="s">
        <v>104</v>
      </c>
      <c r="C2" s="0" t="n">
        <f aca="false">COUNTBLANK(Posts!$I$2:$I$25)</f>
        <v>3</v>
      </c>
      <c r="D2" s="0" t="str">
        <f aca="false">IF(C2=0,"PASS","FAIL")</f>
        <v>FAIL</v>
      </c>
    </row>
    <row r="3" customFormat="false" ht="15" hidden="false" customHeight="false" outlineLevel="0" collapsed="false">
      <c r="A3" s="0" t="s">
        <v>105</v>
      </c>
      <c r="B3" s="0" t="s">
        <v>106</v>
      </c>
      <c r="C3" s="0" t="n">
        <f aca="false">COUNTIF(Posts!$K$2:$K$25,"FAIL")</f>
        <v>0</v>
      </c>
      <c r="D3" s="0" t="str">
        <f aca="false">IF(C3=0,"PASS","FAIL")</f>
        <v>PASS</v>
      </c>
    </row>
    <row r="4" customFormat="false" ht="15" hidden="false" customHeight="false" outlineLevel="0" collapsed="false">
      <c r="A4" s="0" t="s">
        <v>107</v>
      </c>
      <c r="B4" s="0" t="s">
        <v>108</v>
      </c>
      <c r="C4" s="0" t="n">
        <f aca="false">COUNTIF(Posts!$L$2:$L$25,"FAIL")</f>
        <v>8</v>
      </c>
      <c r="D4" s="0" t="str">
        <f aca="false">IF(C4=0,"PASS","FAIL")</f>
        <v>FAIL</v>
      </c>
    </row>
    <row r="5" customFormat="false" ht="15" hidden="false" customHeight="false" outlineLevel="0" collapsed="false">
      <c r="A5" s="0" t="s">
        <v>109</v>
      </c>
      <c r="B5" s="0" t="s">
        <v>110</v>
      </c>
      <c r="C5" s="0" t="n">
        <f aca="false">COUNTIF(Posts!$M$2:$M$25,"FAIL")</f>
        <v>4</v>
      </c>
      <c r="D5" s="0" t="str">
        <f aca="false">IF(C5=0,"PASS","FAIL")</f>
        <v>FAIL</v>
      </c>
    </row>
    <row r="6" customFormat="false" ht="15" hidden="false" customHeight="false" outlineLevel="0" collapsed="false">
      <c r="A6" s="0" t="s">
        <v>111</v>
      </c>
      <c r="B6" s="0" t="s">
        <v>112</v>
      </c>
      <c r="C6" s="4" t="n">
        <f aca="false">'Tag scheme'!B13</f>
        <v>0.285714285714286</v>
      </c>
      <c r="D6" s="0" t="str">
        <f aca="false">IF(C6&lt;0.6,"PASS","FAIL")</f>
        <v>PASS</v>
      </c>
    </row>
    <row r="7" customFormat="false" ht="15" hidden="false" customHeight="false" outlineLevel="0" collapsed="false">
      <c r="A7" s="0" t="s">
        <v>113</v>
      </c>
      <c r="B7" s="0" t="s">
        <v>114</v>
      </c>
      <c r="C7" s="0" t="n">
        <f aca="false">COUNTIF(Series!$B$2:$B$4,"&lt;3")</f>
        <v>0</v>
      </c>
      <c r="D7" s="0" t="str">
        <f aca="false">IF(C7=0,"PASS","FAIL")</f>
        <v>PASS</v>
      </c>
    </row>
    <row r="8" customFormat="false" ht="15" hidden="false" customHeight="false" outlineLevel="0" collapsed="false">
      <c r="A8" s="0" t="s">
        <v>115</v>
      </c>
      <c r="B8" s="0" t="s">
        <v>116</v>
      </c>
      <c r="C8" s="0" t="n">
        <f aca="false">COUNTIF(Posts!$N$2:$N$25,"yes")</f>
        <v>12</v>
      </c>
      <c r="D8" s="0" t="str">
        <f aca="false">IF(C8=0,"PASS","OPEN")</f>
        <v>OPEN</v>
      </c>
    </row>
    <row r="10" customFormat="false" ht="15" hidden="false" customHeight="false" outlineLevel="0" collapsed="false">
      <c r="A10" s="5" t="s">
        <v>117</v>
      </c>
      <c r="B10" s="0" t="s">
        <v>118</v>
      </c>
      <c r="D10" s="5" t="str">
        <f aca="false">IF(COUNTIF(D2:D8,"FAIL")=0,"PASS","FAIL")</f>
        <v>FAIL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2026-09-19T22:14:42Z</dcterms:created>
  <dc:creator>openpyxl</dc:creator>
  <dc:description/>
  <dc:language>en-US</dc:language>
  <cp:lastModifiedBy/>
  <dcterms:modified xsi:type="dcterms:W3CDTF">2026-09-19T22:14:42Z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